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CAPA" sheetId="1" r:id="rId1"/>
    <sheet name="Custo médio mensal SEM financ" sheetId="2" r:id="rId2"/>
    <sheet name="Custo médio mensal COM financ" sheetId="3" r:id="rId3"/>
  </sheets>
  <definedNames/>
  <calcPr fullCalcOnLoad="1"/>
</workbook>
</file>

<file path=xl/sharedStrings.xml><?xml version="1.0" encoding="utf-8"?>
<sst xmlns="http://schemas.openxmlformats.org/spreadsheetml/2006/main" count="118" uniqueCount="52">
  <si>
    <t>Preço de tabela do carro 0 km</t>
  </si>
  <si>
    <t>Preço do carro 1 ano de uso - Tab. Fipe</t>
  </si>
  <si>
    <t>Preço do carro 2 anos de uso - Tab. Fipe</t>
  </si>
  <si>
    <t>Preço do carro 3 anos de uso - Tab. Fipe</t>
  </si>
  <si>
    <t>R$</t>
  </si>
  <si>
    <t>Desvalorização</t>
  </si>
  <si>
    <t>-</t>
  </si>
  <si>
    <t xml:space="preserve">% </t>
  </si>
  <si>
    <t>Ano 1</t>
  </si>
  <si>
    <t>Seguro obrigatório + emplacamento</t>
  </si>
  <si>
    <t>CUSTO TOTAL DO ANO 1</t>
  </si>
  <si>
    <t>Ano 2</t>
  </si>
  <si>
    <t>CUSTO TOTAL DO ANO 2</t>
  </si>
  <si>
    <t>CUSTO TOTAL DO ANO 3</t>
  </si>
  <si>
    <t>Ano 3</t>
  </si>
  <si>
    <t>CUSTO MENSAL MÉDIO</t>
  </si>
  <si>
    <t>Dados da tabela de preços</t>
  </si>
  <si>
    <t>Preço do carro 4 anos de uso - Tab. Fipe</t>
  </si>
  <si>
    <t xml:space="preserve">Perda do ganho financeiro sobre capital </t>
  </si>
  <si>
    <t>Alíquota de seguro sobre o preço do carro</t>
  </si>
  <si>
    <t>Alíquota do IPVA</t>
  </si>
  <si>
    <t>Ano 4</t>
  </si>
  <si>
    <t>CUSTO TOTAL DO ANO 4</t>
  </si>
  <si>
    <t>CUSTO TOTAL NOS QUATRO ANOS</t>
  </si>
  <si>
    <t>Número de anos da análise</t>
  </si>
  <si>
    <t>Seguro obrigatório + taxa de emplacamento</t>
  </si>
  <si>
    <t xml:space="preserve">Seguro do carro </t>
  </si>
  <si>
    <t>IPVA</t>
  </si>
  <si>
    <t>QUANTO CUSTA SEU CARRO POR MÊS?</t>
  </si>
  <si>
    <t>Total</t>
  </si>
  <si>
    <t>Desvalorização no primeiro ano</t>
  </si>
  <si>
    <t>Desvalorização no segundo ano</t>
  </si>
  <si>
    <t>Desvalorização no terceiro ano</t>
  </si>
  <si>
    <t>Desvalorização no quarto ano</t>
  </si>
  <si>
    <t>QUANTO CUSTA SEU CARRO POR MÊS, VOCÊ SABE?</t>
  </si>
  <si>
    <t>Exemplo: HB20 Style 1.6 Flex 16V Mec.</t>
  </si>
  <si>
    <t>c</t>
  </si>
  <si>
    <t>Rentabilidade anual do dinheiro aplicado</t>
  </si>
  <si>
    <t>Condições do financiamento</t>
  </si>
  <si>
    <t>Entrada</t>
  </si>
  <si>
    <t>%</t>
  </si>
  <si>
    <t>Financiamento</t>
  </si>
  <si>
    <t>Custo efetivo total mensal</t>
  </si>
  <si>
    <t>Prazo do financiamento</t>
  </si>
  <si>
    <t>meses</t>
  </si>
  <si>
    <t>Prestação mensal</t>
  </si>
  <si>
    <t>Desembolso anual total</t>
  </si>
  <si>
    <t>CUSTO TOTAL LÍQUIDO DEDUZIDO O VALOR DO CARRO</t>
  </si>
  <si>
    <t>CLIQUE AQUI</t>
  </si>
  <si>
    <t>Planilha para cálculo do custo médio mensal de um carro comprado à VISTA</t>
  </si>
  <si>
    <t>Se quiser se aprofundar no assunto INVESTIMENTOS leia o livro</t>
  </si>
  <si>
    <t>Planilha para cálculo do custo médio mensal de um carro comprado com FINANCIAMENTO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</si>
</sst>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Copperplate Gothic Bold"/>
      <family val="2"/>
    </font>
    <font>
      <u val="single"/>
      <sz val="14"/>
      <color indexed="12"/>
      <name val="Arial Rounded MT Bold"/>
      <family val="2"/>
    </font>
    <font>
      <sz val="14"/>
      <color indexed="9"/>
      <name val="Copperplate Gothic Bold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Copperplate Gothic Bold"/>
      <family val="2"/>
    </font>
    <font>
      <sz val="11"/>
      <color indexed="8"/>
      <name val="Copperplate Gothic Bold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Rounded MT Bold"/>
      <family val="0"/>
    </font>
    <font>
      <sz val="11"/>
      <color indexed="8"/>
      <name val="Arial Rounded MT Bol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CC"/>
      <name val="Times New Roman"/>
      <family val="1"/>
    </font>
    <font>
      <b/>
      <sz val="16"/>
      <color rgb="FF0000CC"/>
      <name val="Copperplate Gothic Bold"/>
      <family val="2"/>
    </font>
    <font>
      <u val="single"/>
      <sz val="14"/>
      <color theme="10"/>
      <name val="Arial Rounded MT Bold"/>
      <family val="2"/>
    </font>
    <font>
      <sz val="14"/>
      <color theme="0"/>
      <name val="Copperplate Gothic Bold"/>
      <family val="2"/>
    </font>
    <font>
      <b/>
      <sz val="14"/>
      <color theme="1"/>
      <name val="Copperplate Gothic Bold"/>
      <family val="2"/>
    </font>
    <font>
      <sz val="11"/>
      <color theme="1"/>
      <name val="Copperplate Gothic Bold"/>
      <family val="2"/>
    </font>
    <font>
      <b/>
      <sz val="13"/>
      <color rgb="FF0000FF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0000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4" fontId="53" fillId="33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4" fontId="53" fillId="0" borderId="0" xfId="0" applyNumberFormat="1" applyFont="1" applyAlignment="1">
      <alignment/>
    </xf>
    <xf numFmtId="164" fontId="53" fillId="0" borderId="0" xfId="50" applyNumberFormat="1" applyFont="1" applyAlignment="1">
      <alignment/>
    </xf>
    <xf numFmtId="0" fontId="54" fillId="0" borderId="0" xfId="0" applyFont="1" applyAlignment="1">
      <alignment/>
    </xf>
    <xf numFmtId="4" fontId="53" fillId="0" borderId="0" xfId="0" applyNumberFormat="1" applyFont="1" applyFill="1" applyBorder="1" applyAlignment="1">
      <alignment/>
    </xf>
    <xf numFmtId="10" fontId="53" fillId="33" borderId="10" xfId="0" applyNumberFormat="1" applyFont="1" applyFill="1" applyBorder="1" applyAlignment="1">
      <alignment/>
    </xf>
    <xf numFmtId="1" fontId="53" fillId="33" borderId="10" xfId="0" applyNumberFormat="1" applyFont="1" applyFill="1" applyBorder="1" applyAlignment="1">
      <alignment/>
    </xf>
    <xf numFmtId="43" fontId="53" fillId="33" borderId="10" xfId="62" applyFont="1" applyFill="1" applyBorder="1" applyAlignment="1">
      <alignment/>
    </xf>
    <xf numFmtId="1" fontId="53" fillId="0" borderId="0" xfId="0" applyNumberFormat="1" applyFont="1" applyFill="1" applyBorder="1" applyAlignment="1">
      <alignment/>
    </xf>
    <xf numFmtId="43" fontId="53" fillId="0" borderId="0" xfId="62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33" borderId="0" xfId="0" applyFont="1" applyFill="1" applyAlignment="1">
      <alignment/>
    </xf>
    <xf numFmtId="43" fontId="53" fillId="33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4" fillId="34" borderId="11" xfId="0" applyFont="1" applyFill="1" applyBorder="1" applyAlignment="1">
      <alignment/>
    </xf>
    <xf numFmtId="43" fontId="53" fillId="34" borderId="12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4" fontId="53" fillId="0" borderId="10" xfId="0" applyNumberFormat="1" applyFont="1" applyBorder="1" applyAlignment="1">
      <alignment horizontal="right"/>
    </xf>
    <xf numFmtId="164" fontId="53" fillId="0" borderId="10" xfId="5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35" borderId="13" xfId="0" applyFont="1" applyFill="1" applyBorder="1" applyAlignment="1">
      <alignment/>
    </xf>
    <xf numFmtId="43" fontId="53" fillId="35" borderId="14" xfId="0" applyNumberFormat="1" applyFont="1" applyFill="1" applyBorder="1" applyAlignment="1">
      <alignment/>
    </xf>
    <xf numFmtId="43" fontId="53" fillId="35" borderId="14" xfId="62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33" borderId="0" xfId="0" applyFont="1" applyFill="1" applyAlignment="1">
      <alignment/>
    </xf>
    <xf numFmtId="0" fontId="57" fillId="0" borderId="0" xfId="0" applyFont="1" applyFill="1" applyAlignment="1">
      <alignment/>
    </xf>
    <xf numFmtId="4" fontId="53" fillId="0" borderId="0" xfId="0" applyNumberFormat="1" applyFont="1" applyBorder="1" applyAlignment="1">
      <alignment horizontal="right"/>
    </xf>
    <xf numFmtId="164" fontId="53" fillId="0" borderId="0" xfId="50" applyNumberFormat="1" applyFont="1" applyBorder="1" applyAlignment="1">
      <alignment/>
    </xf>
    <xf numFmtId="9" fontId="53" fillId="33" borderId="10" xfId="50" applyFont="1" applyFill="1" applyBorder="1" applyAlignment="1">
      <alignment/>
    </xf>
    <xf numFmtId="9" fontId="53" fillId="33" borderId="10" xfId="50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4" fontId="53" fillId="6" borderId="10" xfId="0" applyNumberFormat="1" applyFont="1" applyFill="1" applyBorder="1" applyAlignment="1">
      <alignment/>
    </xf>
    <xf numFmtId="4" fontId="54" fillId="6" borderId="10" xfId="0" applyNumberFormat="1" applyFont="1" applyFill="1" applyBorder="1" applyAlignment="1">
      <alignment/>
    </xf>
    <xf numFmtId="43" fontId="54" fillId="6" borderId="10" xfId="62" applyFont="1" applyFill="1" applyBorder="1" applyAlignment="1">
      <alignment/>
    </xf>
    <xf numFmtId="43" fontId="54" fillId="6" borderId="10" xfId="0" applyNumberFormat="1" applyFont="1" applyFill="1" applyBorder="1" applyAlignment="1">
      <alignment/>
    </xf>
    <xf numFmtId="43" fontId="53" fillId="33" borderId="15" xfId="0" applyNumberFormat="1" applyFont="1" applyFill="1" applyBorder="1" applyAlignment="1">
      <alignment/>
    </xf>
    <xf numFmtId="43" fontId="53" fillId="33" borderId="16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43" fontId="53" fillId="0" borderId="0" xfId="0" applyNumberFormat="1" applyFont="1" applyFill="1" applyAlignment="1">
      <alignment/>
    </xf>
    <xf numFmtId="0" fontId="58" fillId="0" borderId="0" xfId="0" applyFont="1" applyAlignment="1">
      <alignment horizontal="center"/>
    </xf>
    <xf numFmtId="0" fontId="59" fillId="36" borderId="0" xfId="44" applyFont="1" applyFill="1" applyBorder="1" applyAlignment="1">
      <alignment horizontal="center" vertical="center" wrapText="1"/>
    </xf>
    <xf numFmtId="0" fontId="60" fillId="37" borderId="17" xfId="0" applyFont="1" applyFill="1" applyBorder="1" applyAlignment="1">
      <alignment horizontal="center" vertical="center"/>
    </xf>
    <xf numFmtId="0" fontId="60" fillId="37" borderId="11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3" fillId="35" borderId="18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5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3" fillId="33" borderId="0" xfId="0" applyFont="1" applyFill="1" applyAlignment="1">
      <alignment/>
    </xf>
    <xf numFmtId="0" fontId="53" fillId="34" borderId="17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Alignment="1">
      <alignment/>
    </xf>
    <xf numFmtId="0" fontId="65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APA!A5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APA!A5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7</xdr:row>
      <xdr:rowOff>9525</xdr:rowOff>
    </xdr:from>
    <xdr:to>
      <xdr:col>8</xdr:col>
      <xdr:colOff>19050</xdr:colOff>
      <xdr:row>18</xdr:row>
      <xdr:rowOff>19050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190750"/>
          <a:ext cx="20288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8</xdr:row>
      <xdr:rowOff>19050</xdr:rowOff>
    </xdr:from>
    <xdr:to>
      <xdr:col>3</xdr:col>
      <xdr:colOff>9525</xdr:colOff>
      <xdr:row>9</xdr:row>
      <xdr:rowOff>19050</xdr:rowOff>
    </xdr:to>
    <xdr:sp>
      <xdr:nvSpPr>
        <xdr:cNvPr id="2" name="Retângulo: Cantos Arredondados 2"/>
        <xdr:cNvSpPr>
          <a:spLocks/>
        </xdr:cNvSpPr>
      </xdr:nvSpPr>
      <xdr:spPr>
        <a:xfrm>
          <a:off x="1190625" y="2390775"/>
          <a:ext cx="2714625" cy="9144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238125</xdr:rowOff>
    </xdr:from>
    <xdr:to>
      <xdr:col>3</xdr:col>
      <xdr:colOff>38100</xdr:colOff>
      <xdr:row>6</xdr:row>
      <xdr:rowOff>28575</xdr:rowOff>
    </xdr:to>
    <xdr:sp>
      <xdr:nvSpPr>
        <xdr:cNvPr id="3" name="Retângulo: Cantos Arredondados 4"/>
        <xdr:cNvSpPr>
          <a:spLocks/>
        </xdr:cNvSpPr>
      </xdr:nvSpPr>
      <xdr:spPr>
        <a:xfrm>
          <a:off x="1219200" y="1266825"/>
          <a:ext cx="2714625" cy="7524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1085850</xdr:colOff>
      <xdr:row>1</xdr:row>
      <xdr:rowOff>9525</xdr:rowOff>
    </xdr:to>
    <xdr:sp>
      <xdr:nvSpPr>
        <xdr:cNvPr id="1" name="Retângulo de cantos arredondados 1">
          <a:hlinkClick r:id="rId1"/>
        </xdr:cNvPr>
        <xdr:cNvSpPr>
          <a:spLocks/>
        </xdr:cNvSpPr>
      </xdr:nvSpPr>
      <xdr:spPr>
        <a:xfrm>
          <a:off x="28575" y="38100"/>
          <a:ext cx="1057275" cy="209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CAPA</a:t>
          </a:r>
        </a:p>
      </xdr:txBody>
    </xdr:sp>
    <xdr:clientData/>
  </xdr:twoCellAnchor>
  <xdr:twoCellAnchor>
    <xdr:from>
      <xdr:col>9</xdr:col>
      <xdr:colOff>561975</xdr:colOff>
      <xdr:row>1</xdr:row>
      <xdr:rowOff>47625</xdr:rowOff>
    </xdr:from>
    <xdr:to>
      <xdr:col>14</xdr:col>
      <xdr:colOff>590550</xdr:colOff>
      <xdr:row>4</xdr:row>
      <xdr:rowOff>47625</xdr:rowOff>
    </xdr:to>
    <xdr:sp>
      <xdr:nvSpPr>
        <xdr:cNvPr id="2" name="Texto explicativo retangular com cantos arredondados 2"/>
        <xdr:cNvSpPr>
          <a:spLocks/>
        </xdr:cNvSpPr>
      </xdr:nvSpPr>
      <xdr:spPr>
        <a:xfrm>
          <a:off x="6457950" y="285750"/>
          <a:ext cx="3076575" cy="619125"/>
        </a:xfrm>
        <a:prstGeom prst="wedgeRoundRectCallout">
          <a:avLst>
            <a:gd name="adj1" fmla="val -118884"/>
            <a:gd name="adj2" fmla="val 99759"/>
          </a:avLst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Preencha as células</a:t>
          </a:r>
          <a:r>
            <a:rPr lang="en-US" cap="none" sz="1100" b="0" i="0" u="none" baseline="0">
              <a:solidFill>
                <a:srgbClr val="000000"/>
              </a:solidFill>
            </a:rPr>
            <a:t> amarelas com os valores reais conforme indicações.</a:t>
          </a:r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16</xdr:col>
      <xdr:colOff>600075</xdr:colOff>
      <xdr:row>20</xdr:row>
      <xdr:rowOff>28575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676400"/>
          <a:ext cx="36480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18</xdr:col>
      <xdr:colOff>209550</xdr:colOff>
      <xdr:row>12</xdr:row>
      <xdr:rowOff>142875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1066800"/>
          <a:ext cx="4476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1085850</xdr:colOff>
      <xdr:row>1</xdr:row>
      <xdr:rowOff>9525</xdr:rowOff>
    </xdr:to>
    <xdr:sp>
      <xdr:nvSpPr>
        <xdr:cNvPr id="1" name="Retângulo de cantos arredondados 1">
          <a:hlinkClick r:id="rId1"/>
        </xdr:cNvPr>
        <xdr:cNvSpPr>
          <a:spLocks/>
        </xdr:cNvSpPr>
      </xdr:nvSpPr>
      <xdr:spPr>
        <a:xfrm>
          <a:off x="28575" y="38100"/>
          <a:ext cx="1057275" cy="209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CAPA</a:t>
          </a:r>
        </a:p>
      </xdr:txBody>
    </xdr:sp>
    <xdr:clientData/>
  </xdr:twoCellAnchor>
  <xdr:twoCellAnchor>
    <xdr:from>
      <xdr:col>9</xdr:col>
      <xdr:colOff>561975</xdr:colOff>
      <xdr:row>1</xdr:row>
      <xdr:rowOff>47625</xdr:rowOff>
    </xdr:from>
    <xdr:to>
      <xdr:col>14</xdr:col>
      <xdr:colOff>590550</xdr:colOff>
      <xdr:row>4</xdr:row>
      <xdr:rowOff>47625</xdr:rowOff>
    </xdr:to>
    <xdr:sp>
      <xdr:nvSpPr>
        <xdr:cNvPr id="2" name="Texto explicativo retangular com cantos arredondados 2"/>
        <xdr:cNvSpPr>
          <a:spLocks/>
        </xdr:cNvSpPr>
      </xdr:nvSpPr>
      <xdr:spPr>
        <a:xfrm>
          <a:off x="6457950" y="285750"/>
          <a:ext cx="3076575" cy="619125"/>
        </a:xfrm>
        <a:prstGeom prst="wedgeRoundRectCallout">
          <a:avLst>
            <a:gd name="adj1" fmla="val -118884"/>
            <a:gd name="adj2" fmla="val 99759"/>
          </a:avLst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Preencha as células</a:t>
          </a:r>
          <a:r>
            <a:rPr lang="en-US" cap="none" sz="1100" b="0" i="0" u="none" baseline="0">
              <a:solidFill>
                <a:srgbClr val="000000"/>
              </a:solidFill>
            </a:rPr>
            <a:t> amarelas com os valores reais conforme indicações.</a:t>
          </a:r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16</xdr:col>
      <xdr:colOff>600075</xdr:colOff>
      <xdr:row>20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676400"/>
          <a:ext cx="36480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18</xdr:col>
      <xdr:colOff>209550</xdr:colOff>
      <xdr:row>13</xdr:row>
      <xdr:rowOff>28575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1066800"/>
          <a:ext cx="4476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3" max="3" width="40.140625" style="0" customWidth="1"/>
    <col min="6" max="6" width="12.28125" style="0" customWidth="1"/>
  </cols>
  <sheetData>
    <row r="1" ht="15.75" thickBot="1"/>
    <row r="2" spans="3:13" ht="30" customHeight="1" thickBot="1">
      <c r="C2" s="52" t="s">
        <v>34</v>
      </c>
      <c r="D2" s="53"/>
      <c r="E2" s="53"/>
      <c r="F2" s="53"/>
      <c r="G2" s="53"/>
      <c r="H2" s="53"/>
      <c r="I2" s="53"/>
      <c r="J2" s="53"/>
      <c r="K2" s="54"/>
      <c r="L2" s="54"/>
      <c r="M2" s="55"/>
    </row>
    <row r="4" ht="20.25">
      <c r="C4" s="50" t="s">
        <v>48</v>
      </c>
    </row>
    <row r="5" ht="21" thickBot="1">
      <c r="C5" s="50"/>
    </row>
    <row r="6" spans="3:8" ht="54.75" thickBot="1">
      <c r="C6" s="51" t="s">
        <v>49</v>
      </c>
      <c r="F6" s="56" t="s">
        <v>50</v>
      </c>
      <c r="G6" s="57"/>
      <c r="H6" s="58"/>
    </row>
    <row r="9" ht="72">
      <c r="C9" s="51" t="s">
        <v>51</v>
      </c>
    </row>
  </sheetData>
  <sheetProtection/>
  <mergeCells count="2">
    <mergeCell ref="C2:M2"/>
    <mergeCell ref="F6:H6"/>
  </mergeCells>
  <hyperlinks>
    <hyperlink ref="C6" location="'Custo médio mensal SEM financ'!A1" display="Planilha para cálculo do custo médio mensal de um carro comprado à VISTA"/>
    <hyperlink ref="C9" location="'Custo médio mensal COM financ'!A1" display="Planilha para cálculo do custo médio mensal de um carro comprado à VISTAcom FINANCIAMENTO"/>
  </hyperlink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5" max="5" width="12.57421875" style="0" customWidth="1"/>
    <col min="6" max="6" width="11.421875" style="0" customWidth="1"/>
    <col min="7" max="7" width="1.8515625" style="0" customWidth="1"/>
    <col min="8" max="8" width="17.28125" style="0" bestFit="1" customWidth="1"/>
    <col min="9" max="9" width="1.421875" style="0" customWidth="1"/>
  </cols>
  <sheetData>
    <row r="1" spans="1:11" ht="18.75">
      <c r="A1" s="25"/>
      <c r="B1" s="25"/>
      <c r="C1" s="25"/>
      <c r="D1" s="59" t="s">
        <v>28</v>
      </c>
      <c r="E1" s="60"/>
      <c r="F1" s="60"/>
      <c r="G1" s="60"/>
      <c r="H1" s="60"/>
      <c r="I1" s="60"/>
      <c r="J1" s="60"/>
      <c r="K1" s="60"/>
    </row>
    <row r="2" spans="1:10" ht="15.75">
      <c r="A2" s="16"/>
      <c r="B2" s="16"/>
      <c r="C2" s="16"/>
      <c r="D2" s="16"/>
      <c r="E2" s="16"/>
      <c r="F2" s="16"/>
      <c r="G2" s="16"/>
      <c r="H2" s="3"/>
      <c r="I2" s="3"/>
      <c r="J2" s="3"/>
    </row>
    <row r="3" spans="1:10" ht="16.5">
      <c r="A3" s="67" t="s">
        <v>35</v>
      </c>
      <c r="B3" s="67"/>
      <c r="C3" s="67"/>
      <c r="D3" s="67"/>
      <c r="E3" s="67"/>
      <c r="F3" s="67"/>
      <c r="G3" s="6"/>
      <c r="H3" s="3"/>
      <c r="I3" s="3"/>
      <c r="J3" s="3"/>
    </row>
    <row r="4" spans="1:10" ht="16.5">
      <c r="A4" s="24"/>
      <c r="B4" s="24"/>
      <c r="C4" s="24"/>
      <c r="D4" s="24"/>
      <c r="E4" s="24"/>
      <c r="F4" s="24"/>
      <c r="G4" s="23"/>
      <c r="H4" s="3"/>
      <c r="I4" s="3"/>
      <c r="J4" s="3"/>
    </row>
    <row r="5" spans="1:10" ht="16.5">
      <c r="A5" s="68" t="s">
        <v>16</v>
      </c>
      <c r="B5" s="69"/>
      <c r="C5" s="69"/>
      <c r="D5" s="69"/>
      <c r="E5" s="69"/>
      <c r="F5" s="69"/>
      <c r="G5" s="6"/>
      <c r="H5" s="3"/>
      <c r="I5" s="3"/>
      <c r="J5" s="3"/>
    </row>
    <row r="6" spans="1:10" ht="16.5">
      <c r="A6" s="3"/>
      <c r="B6" s="3"/>
      <c r="C6" s="3"/>
      <c r="D6" s="3"/>
      <c r="E6" s="3"/>
      <c r="F6" s="19" t="s">
        <v>4</v>
      </c>
      <c r="G6" s="3"/>
      <c r="H6" s="20" t="s">
        <v>5</v>
      </c>
      <c r="I6" s="3"/>
      <c r="J6" s="1" t="s">
        <v>7</v>
      </c>
    </row>
    <row r="7" spans="1:10" ht="15.75">
      <c r="A7" s="62" t="s">
        <v>0</v>
      </c>
      <c r="B7" s="62"/>
      <c r="C7" s="62"/>
      <c r="D7" s="62"/>
      <c r="E7" s="62"/>
      <c r="F7" s="2">
        <v>54102</v>
      </c>
      <c r="G7" s="3"/>
      <c r="H7" s="1" t="s">
        <v>6</v>
      </c>
      <c r="I7" s="3"/>
      <c r="J7" s="3"/>
    </row>
    <row r="8" spans="1:10" ht="15.75">
      <c r="A8" s="62" t="s">
        <v>1</v>
      </c>
      <c r="B8" s="62"/>
      <c r="C8" s="62"/>
      <c r="D8" s="62"/>
      <c r="E8" s="62"/>
      <c r="F8" s="2">
        <v>49255</v>
      </c>
      <c r="G8" s="3"/>
      <c r="H8" s="4">
        <f>F7-F8</f>
        <v>4847</v>
      </c>
      <c r="I8" s="3"/>
      <c r="J8" s="5">
        <f>1-F8/F7</f>
        <v>0.08959003364016116</v>
      </c>
    </row>
    <row r="9" spans="1:10" ht="15.75">
      <c r="A9" s="62" t="s">
        <v>2</v>
      </c>
      <c r="B9" s="62"/>
      <c r="C9" s="62"/>
      <c r="D9" s="62"/>
      <c r="E9" s="62"/>
      <c r="F9" s="2">
        <v>45572</v>
      </c>
      <c r="G9" s="3"/>
      <c r="H9" s="4">
        <f>F8-F9</f>
        <v>3683</v>
      </c>
      <c r="I9" s="3"/>
      <c r="J9" s="5">
        <f>1-F9/F8</f>
        <v>0.07477413460562377</v>
      </c>
    </row>
    <row r="10" spans="1:10" ht="15.75">
      <c r="A10" s="62" t="s">
        <v>3</v>
      </c>
      <c r="B10" s="62"/>
      <c r="C10" s="62"/>
      <c r="D10" s="62"/>
      <c r="E10" s="62"/>
      <c r="F10" s="2">
        <v>43944</v>
      </c>
      <c r="G10" s="3"/>
      <c r="H10" s="4">
        <f>F9-F10</f>
        <v>1628</v>
      </c>
      <c r="I10" s="3"/>
      <c r="J10" s="5">
        <f>1-F10/F9</f>
        <v>0.03572368998507858</v>
      </c>
    </row>
    <row r="11" spans="1:10" ht="15.75">
      <c r="A11" s="62" t="s">
        <v>17</v>
      </c>
      <c r="B11" s="62"/>
      <c r="C11" s="62"/>
      <c r="D11" s="62"/>
      <c r="E11" s="62"/>
      <c r="F11" s="2">
        <v>41601</v>
      </c>
      <c r="G11" s="3"/>
      <c r="H11" s="4">
        <f>F10-F11</f>
        <v>2343</v>
      </c>
      <c r="I11" s="3"/>
      <c r="J11" s="5">
        <f>1-F11/F10</f>
        <v>0.053317859093391595</v>
      </c>
    </row>
    <row r="12" spans="1:10" ht="15.75">
      <c r="A12" s="16"/>
      <c r="B12" s="16"/>
      <c r="C12" s="16"/>
      <c r="D12" s="16"/>
      <c r="E12" s="16"/>
      <c r="F12" s="7"/>
      <c r="G12" s="3"/>
      <c r="H12" s="21" t="s">
        <v>29</v>
      </c>
      <c r="I12" s="3"/>
      <c r="J12" s="22">
        <f>SUM(J8:J11)</f>
        <v>0.2534057173242551</v>
      </c>
    </row>
    <row r="13" spans="1:10" ht="15.75">
      <c r="A13" s="62" t="s">
        <v>37</v>
      </c>
      <c r="B13" s="62"/>
      <c r="C13" s="62"/>
      <c r="D13" s="62"/>
      <c r="E13" s="62"/>
      <c r="F13" s="8">
        <v>0.06</v>
      </c>
      <c r="G13" s="3"/>
      <c r="H13" s="4"/>
      <c r="I13" s="3"/>
      <c r="J13" s="5"/>
    </row>
    <row r="14" spans="1:10" ht="15.75">
      <c r="A14" s="62" t="s">
        <v>19</v>
      </c>
      <c r="B14" s="62"/>
      <c r="C14" s="62"/>
      <c r="D14" s="62"/>
      <c r="E14" s="62"/>
      <c r="F14" s="8">
        <v>0.038</v>
      </c>
      <c r="G14" s="3"/>
      <c r="H14" s="4"/>
      <c r="I14" s="3"/>
      <c r="J14" s="5"/>
    </row>
    <row r="15" spans="1:12" ht="15.75">
      <c r="A15" s="62" t="s">
        <v>20</v>
      </c>
      <c r="B15" s="62"/>
      <c r="C15" s="62"/>
      <c r="D15" s="62"/>
      <c r="E15" s="62"/>
      <c r="F15" s="8">
        <v>0.04</v>
      </c>
      <c r="G15" s="3"/>
      <c r="H15" s="3"/>
      <c r="I15" s="3"/>
      <c r="J15" s="3"/>
      <c r="L15">
        <f>1000/26000</f>
        <v>0.038461538461538464</v>
      </c>
    </row>
    <row r="16" spans="1:10" ht="15.75">
      <c r="A16" s="62" t="s">
        <v>24</v>
      </c>
      <c r="B16" s="62"/>
      <c r="C16" s="62"/>
      <c r="D16" s="62"/>
      <c r="E16" s="62"/>
      <c r="F16" s="9">
        <v>4</v>
      </c>
      <c r="G16" s="3"/>
      <c r="H16" s="3"/>
      <c r="I16" s="3"/>
      <c r="J16" s="3"/>
    </row>
    <row r="17" spans="1:10" ht="15.75">
      <c r="A17" s="62" t="s">
        <v>25</v>
      </c>
      <c r="B17" s="62"/>
      <c r="C17" s="62"/>
      <c r="D17" s="62"/>
      <c r="E17" s="62"/>
      <c r="F17" s="10">
        <v>182.52</v>
      </c>
      <c r="G17" s="3"/>
      <c r="H17" s="3"/>
      <c r="I17" s="3"/>
      <c r="J17" s="3"/>
    </row>
    <row r="18" spans="1:10" ht="15.75">
      <c r="A18" s="6"/>
      <c r="B18" s="6"/>
      <c r="C18" s="6"/>
      <c r="D18" s="6"/>
      <c r="E18" s="6"/>
      <c r="F18" s="11"/>
      <c r="G18" s="3"/>
      <c r="H18" s="3"/>
      <c r="I18" s="3"/>
      <c r="J18" s="3"/>
    </row>
    <row r="19" spans="1:10" ht="18.75">
      <c r="A19" s="63" t="s">
        <v>8</v>
      </c>
      <c r="B19" s="63"/>
      <c r="C19" s="63"/>
      <c r="D19" s="63"/>
      <c r="E19" s="63"/>
      <c r="F19" s="3"/>
      <c r="G19" s="3"/>
      <c r="H19" s="3"/>
      <c r="I19" s="3"/>
      <c r="J19" s="3" t="s">
        <v>36</v>
      </c>
    </row>
    <row r="20" spans="1:10" ht="15.75">
      <c r="A20" s="61" t="s">
        <v>18</v>
      </c>
      <c r="B20" s="61"/>
      <c r="C20" s="61"/>
      <c r="D20" s="61"/>
      <c r="E20" s="61"/>
      <c r="F20" s="3"/>
      <c r="G20" s="3"/>
      <c r="H20" s="43">
        <f>F7*F13</f>
        <v>3246.12</v>
      </c>
      <c r="I20" s="3"/>
      <c r="J20" s="3"/>
    </row>
    <row r="21" spans="1:10" ht="15.75">
      <c r="A21" s="61" t="s">
        <v>30</v>
      </c>
      <c r="B21" s="66"/>
      <c r="C21" s="66"/>
      <c r="D21" s="66"/>
      <c r="E21" s="66"/>
      <c r="F21" s="66"/>
      <c r="G21" s="3"/>
      <c r="H21" s="43">
        <f>H8</f>
        <v>4847</v>
      </c>
      <c r="I21" s="3"/>
      <c r="J21" s="3"/>
    </row>
    <row r="22" spans="1:10" ht="15.75">
      <c r="A22" s="61" t="s">
        <v>27</v>
      </c>
      <c r="B22" s="61"/>
      <c r="C22" s="61"/>
      <c r="D22" s="61"/>
      <c r="E22" s="61"/>
      <c r="F22" s="3"/>
      <c r="G22" s="3"/>
      <c r="H22" s="43">
        <f>F15*F7</f>
        <v>2164.08</v>
      </c>
      <c r="I22" s="3"/>
      <c r="J22" s="3"/>
    </row>
    <row r="23" spans="1:10" ht="15.75">
      <c r="A23" s="61" t="s">
        <v>9</v>
      </c>
      <c r="B23" s="61"/>
      <c r="C23" s="61"/>
      <c r="D23" s="61"/>
      <c r="E23" s="61"/>
      <c r="F23" s="3"/>
      <c r="G23" s="3"/>
      <c r="H23" s="44">
        <f>F17</f>
        <v>182.52</v>
      </c>
      <c r="I23" s="3"/>
      <c r="J23" s="3"/>
    </row>
    <row r="24" spans="1:10" ht="15.75">
      <c r="A24" s="61" t="s">
        <v>26</v>
      </c>
      <c r="B24" s="61"/>
      <c r="C24" s="61"/>
      <c r="D24" s="61"/>
      <c r="E24" s="61"/>
      <c r="F24" s="3"/>
      <c r="G24" s="3"/>
      <c r="H24" s="43">
        <f>F14*F7</f>
        <v>2055.8759999999997</v>
      </c>
      <c r="I24" s="3"/>
      <c r="J24" s="3"/>
    </row>
    <row r="25" spans="1:10" ht="15.75">
      <c r="A25" s="64" t="s">
        <v>10</v>
      </c>
      <c r="B25" s="65"/>
      <c r="C25" s="65"/>
      <c r="D25" s="65"/>
      <c r="E25" s="65"/>
      <c r="F25" s="26"/>
      <c r="G25" s="26"/>
      <c r="H25" s="27">
        <f>SUM(H20:H24)</f>
        <v>12495.596000000001</v>
      </c>
      <c r="I25" s="3"/>
      <c r="J25" s="3"/>
    </row>
    <row r="26" spans="1:10" ht="18.75">
      <c r="A26" s="63" t="s">
        <v>11</v>
      </c>
      <c r="B26" s="63"/>
      <c r="C26" s="63"/>
      <c r="D26" s="63"/>
      <c r="E26" s="63"/>
      <c r="F26" s="3"/>
      <c r="G26" s="3"/>
      <c r="H26" s="3"/>
      <c r="I26" s="3"/>
      <c r="J26" s="3"/>
    </row>
    <row r="27" spans="1:10" ht="15.75">
      <c r="A27" s="61" t="s">
        <v>18</v>
      </c>
      <c r="B27" s="61"/>
      <c r="C27" s="61"/>
      <c r="D27" s="61"/>
      <c r="E27" s="61"/>
      <c r="F27" s="3"/>
      <c r="G27" s="3"/>
      <c r="H27" s="43">
        <f>F13*F8</f>
        <v>2955.2999999999997</v>
      </c>
      <c r="I27" s="3"/>
      <c r="J27" s="3"/>
    </row>
    <row r="28" spans="1:10" ht="15.75">
      <c r="A28" s="61" t="s">
        <v>31</v>
      </c>
      <c r="B28" s="66"/>
      <c r="C28" s="66"/>
      <c r="D28" s="66"/>
      <c r="E28" s="66"/>
      <c r="F28" s="66"/>
      <c r="G28" s="3"/>
      <c r="H28" s="43">
        <f>H9</f>
        <v>3683</v>
      </c>
      <c r="I28" s="3"/>
      <c r="J28" s="3"/>
    </row>
    <row r="29" spans="1:10" ht="15.75">
      <c r="A29" s="61" t="s">
        <v>27</v>
      </c>
      <c r="B29" s="61"/>
      <c r="C29" s="61"/>
      <c r="D29" s="61"/>
      <c r="E29" s="61"/>
      <c r="F29" s="3"/>
      <c r="G29" s="3"/>
      <c r="H29" s="43">
        <f>F15*F8</f>
        <v>1970.2</v>
      </c>
      <c r="I29" s="3"/>
      <c r="J29" s="3"/>
    </row>
    <row r="30" spans="1:10" ht="15.75">
      <c r="A30" s="61" t="s">
        <v>9</v>
      </c>
      <c r="B30" s="61"/>
      <c r="C30" s="61"/>
      <c r="D30" s="61"/>
      <c r="E30" s="61"/>
      <c r="F30" s="3"/>
      <c r="G30" s="3"/>
      <c r="H30" s="44">
        <f>F17</f>
        <v>182.52</v>
      </c>
      <c r="I30" s="3"/>
      <c r="J30" s="3"/>
    </row>
    <row r="31" spans="1:10" ht="15.75">
      <c r="A31" s="61" t="s">
        <v>26</v>
      </c>
      <c r="B31" s="61"/>
      <c r="C31" s="61"/>
      <c r="D31" s="61"/>
      <c r="E31" s="61"/>
      <c r="F31" s="3"/>
      <c r="G31" s="3"/>
      <c r="H31" s="43">
        <f>F14*F8</f>
        <v>1871.69</v>
      </c>
      <c r="I31" s="3"/>
      <c r="J31" s="3"/>
    </row>
    <row r="32" spans="1:10" ht="17.25" customHeight="1">
      <c r="A32" s="64" t="s">
        <v>12</v>
      </c>
      <c r="B32" s="65"/>
      <c r="C32" s="65"/>
      <c r="D32" s="65"/>
      <c r="E32" s="65"/>
      <c r="F32" s="26"/>
      <c r="G32" s="26"/>
      <c r="H32" s="27">
        <f>SUM(H27:H31)</f>
        <v>10662.710000000001</v>
      </c>
      <c r="I32" s="3"/>
      <c r="J32" s="3"/>
    </row>
    <row r="33" spans="1:10" ht="18.75">
      <c r="A33" s="63" t="s">
        <v>14</v>
      </c>
      <c r="B33" s="63"/>
      <c r="C33" s="63"/>
      <c r="D33" s="63"/>
      <c r="E33" s="63"/>
      <c r="F33" s="3"/>
      <c r="G33" s="3"/>
      <c r="H33" s="3"/>
      <c r="I33" s="3"/>
      <c r="J33" s="3"/>
    </row>
    <row r="34" spans="1:10" ht="15.75">
      <c r="A34" s="61" t="s">
        <v>18</v>
      </c>
      <c r="B34" s="61"/>
      <c r="C34" s="61"/>
      <c r="D34" s="61"/>
      <c r="E34" s="61"/>
      <c r="F34" s="3"/>
      <c r="G34" s="3"/>
      <c r="H34" s="43">
        <f>F13*F10</f>
        <v>2636.64</v>
      </c>
      <c r="I34" s="3"/>
      <c r="J34" s="3"/>
    </row>
    <row r="35" spans="1:10" ht="15.75">
      <c r="A35" s="61" t="s">
        <v>32</v>
      </c>
      <c r="B35" s="66"/>
      <c r="C35" s="66"/>
      <c r="D35" s="66"/>
      <c r="E35" s="66"/>
      <c r="F35" s="66"/>
      <c r="G35" s="3"/>
      <c r="H35" s="43">
        <f>H10</f>
        <v>1628</v>
      </c>
      <c r="I35" s="3"/>
      <c r="J35" s="3"/>
    </row>
    <row r="36" spans="1:10" ht="15.75">
      <c r="A36" s="61" t="s">
        <v>27</v>
      </c>
      <c r="B36" s="61"/>
      <c r="C36" s="61"/>
      <c r="D36" s="61"/>
      <c r="E36" s="61"/>
      <c r="F36" s="3"/>
      <c r="G36" s="3"/>
      <c r="H36" s="43">
        <f>F15*F10</f>
        <v>1757.76</v>
      </c>
      <c r="I36" s="3"/>
      <c r="J36" s="3"/>
    </row>
    <row r="37" spans="1:10" ht="15.75">
      <c r="A37" s="61" t="s">
        <v>9</v>
      </c>
      <c r="B37" s="61"/>
      <c r="C37" s="61"/>
      <c r="D37" s="61"/>
      <c r="E37" s="61"/>
      <c r="F37" s="3"/>
      <c r="G37" s="3"/>
      <c r="H37" s="43">
        <f>F17</f>
        <v>182.52</v>
      </c>
      <c r="I37" s="3"/>
      <c r="J37" s="3"/>
    </row>
    <row r="38" spans="1:10" ht="15.75">
      <c r="A38" s="61" t="s">
        <v>26</v>
      </c>
      <c r="B38" s="61"/>
      <c r="C38" s="61"/>
      <c r="D38" s="61"/>
      <c r="E38" s="61"/>
      <c r="F38" s="3"/>
      <c r="G38" s="3"/>
      <c r="H38" s="43">
        <f>F14*F10</f>
        <v>1669.872</v>
      </c>
      <c r="I38" s="3"/>
      <c r="J38" s="3"/>
    </row>
    <row r="39" spans="1:10" ht="15.75">
      <c r="A39" s="64" t="s">
        <v>13</v>
      </c>
      <c r="B39" s="65"/>
      <c r="C39" s="65"/>
      <c r="D39" s="65"/>
      <c r="E39" s="65"/>
      <c r="F39" s="26"/>
      <c r="G39" s="26"/>
      <c r="H39" s="28">
        <f>SUM(H34:H38)</f>
        <v>7874.792</v>
      </c>
      <c r="I39" s="3"/>
      <c r="J39" s="3"/>
    </row>
    <row r="40" spans="1:10" ht="18.75">
      <c r="A40" s="73" t="s">
        <v>21</v>
      </c>
      <c r="B40" s="73"/>
      <c r="C40" s="73"/>
      <c r="D40" s="73"/>
      <c r="E40" s="73"/>
      <c r="F40" s="13"/>
      <c r="G40" s="13"/>
      <c r="H40" s="12"/>
      <c r="I40" s="3"/>
      <c r="J40" s="3"/>
    </row>
    <row r="41" spans="1:10" ht="15.75">
      <c r="A41" s="61" t="s">
        <v>18</v>
      </c>
      <c r="B41" s="61"/>
      <c r="C41" s="61"/>
      <c r="D41" s="61"/>
      <c r="E41" s="61"/>
      <c r="F41" s="13"/>
      <c r="G41" s="13"/>
      <c r="H41" s="43">
        <f>F13*F11</f>
        <v>2496.06</v>
      </c>
      <c r="I41" s="3"/>
      <c r="J41" s="3"/>
    </row>
    <row r="42" spans="1:10" ht="15.75">
      <c r="A42" s="61" t="s">
        <v>33</v>
      </c>
      <c r="B42" s="66"/>
      <c r="C42" s="66"/>
      <c r="D42" s="66"/>
      <c r="E42" s="66"/>
      <c r="F42" s="66"/>
      <c r="G42" s="13"/>
      <c r="H42" s="43">
        <f>H11</f>
        <v>2343</v>
      </c>
      <c r="I42" s="3"/>
      <c r="J42" s="3"/>
    </row>
    <row r="43" spans="1:10" ht="15.75">
      <c r="A43" s="61" t="s">
        <v>27</v>
      </c>
      <c r="B43" s="61"/>
      <c r="C43" s="61"/>
      <c r="D43" s="61"/>
      <c r="E43" s="61"/>
      <c r="F43" s="13"/>
      <c r="G43" s="13"/>
      <c r="H43" s="43">
        <f>F15*F11</f>
        <v>1664.04</v>
      </c>
      <c r="I43" s="3"/>
      <c r="J43" s="3"/>
    </row>
    <row r="44" spans="1:10" ht="15.75">
      <c r="A44" s="61" t="s">
        <v>9</v>
      </c>
      <c r="B44" s="61"/>
      <c r="C44" s="61"/>
      <c r="D44" s="61"/>
      <c r="E44" s="61"/>
      <c r="F44" s="13"/>
      <c r="G44" s="13"/>
      <c r="H44" s="43">
        <f>F17</f>
        <v>182.52</v>
      </c>
      <c r="I44" s="3"/>
      <c r="J44" s="3"/>
    </row>
    <row r="45" spans="1:10" ht="15.75">
      <c r="A45" s="61" t="s">
        <v>26</v>
      </c>
      <c r="B45" s="61"/>
      <c r="C45" s="61"/>
      <c r="D45" s="61"/>
      <c r="E45" s="61"/>
      <c r="F45" s="13"/>
      <c r="G45" s="13"/>
      <c r="H45" s="43">
        <f>F14*F11</f>
        <v>1580.838</v>
      </c>
      <c r="I45" s="3"/>
      <c r="J45" s="3"/>
    </row>
    <row r="46" spans="1:10" ht="15.75">
      <c r="A46" s="64" t="s">
        <v>22</v>
      </c>
      <c r="B46" s="65"/>
      <c r="C46" s="65"/>
      <c r="D46" s="65"/>
      <c r="E46" s="65"/>
      <c r="F46" s="26"/>
      <c r="G46" s="26"/>
      <c r="H46" s="28">
        <f>SUM(H41:H45)</f>
        <v>8266.458</v>
      </c>
      <c r="I46" s="3"/>
      <c r="J46" s="3"/>
    </row>
    <row r="47" spans="1:10" ht="17.25" customHeight="1">
      <c r="A47" s="62"/>
      <c r="B47" s="62"/>
      <c r="C47" s="62"/>
      <c r="D47" s="62"/>
      <c r="E47" s="62"/>
      <c r="F47" s="3"/>
      <c r="G47" s="3"/>
      <c r="H47" s="3"/>
      <c r="I47" s="3"/>
      <c r="J47" s="3"/>
    </row>
    <row r="48" spans="1:10" ht="16.5" thickBot="1">
      <c r="A48" s="70" t="s">
        <v>23</v>
      </c>
      <c r="B48" s="70"/>
      <c r="C48" s="70"/>
      <c r="D48" s="70"/>
      <c r="E48" s="70"/>
      <c r="F48" s="14"/>
      <c r="G48" s="14"/>
      <c r="H48" s="15">
        <f>H25+H32+H39+H46</f>
        <v>39299.556000000004</v>
      </c>
      <c r="I48" s="3"/>
      <c r="J48" s="3"/>
    </row>
    <row r="49" spans="1:10" ht="16.5" thickBot="1">
      <c r="A49" s="71" t="s">
        <v>15</v>
      </c>
      <c r="B49" s="72"/>
      <c r="C49" s="72"/>
      <c r="D49" s="72"/>
      <c r="E49" s="72"/>
      <c r="F49" s="17"/>
      <c r="G49" s="17"/>
      <c r="H49" s="18">
        <f>H48/(F16*12)</f>
        <v>818.74075</v>
      </c>
      <c r="I49" s="3"/>
      <c r="J49" s="3"/>
    </row>
    <row r="50" spans="1:10" ht="15.75">
      <c r="A50" s="62"/>
      <c r="B50" s="62"/>
      <c r="C50" s="62"/>
      <c r="D50" s="62"/>
      <c r="E50" s="62"/>
      <c r="F50" s="3"/>
      <c r="G50" s="3"/>
      <c r="H50" s="3"/>
      <c r="I50" s="3"/>
      <c r="J50" s="3"/>
    </row>
  </sheetData>
  <sheetProtection/>
  <mergeCells count="45">
    <mergeCell ref="A40:E40"/>
    <mergeCell ref="A41:E41"/>
    <mergeCell ref="A43:E43"/>
    <mergeCell ref="A44:E44"/>
    <mergeCell ref="A45:E45"/>
    <mergeCell ref="A42:F42"/>
    <mergeCell ref="A50:E50"/>
    <mergeCell ref="A32:E32"/>
    <mergeCell ref="A33:E33"/>
    <mergeCell ref="A34:E34"/>
    <mergeCell ref="A36:E36"/>
    <mergeCell ref="A37:E37"/>
    <mergeCell ref="A39:E39"/>
    <mergeCell ref="A47:E47"/>
    <mergeCell ref="A48:E48"/>
    <mergeCell ref="A49:E49"/>
    <mergeCell ref="A38:E38"/>
    <mergeCell ref="A28:F28"/>
    <mergeCell ref="A21:F21"/>
    <mergeCell ref="A35:F35"/>
    <mergeCell ref="A46:E46"/>
    <mergeCell ref="A3:F3"/>
    <mergeCell ref="A5:F5"/>
    <mergeCell ref="A7:E7"/>
    <mergeCell ref="A8:E8"/>
    <mergeCell ref="A9:E9"/>
    <mergeCell ref="A17:E17"/>
    <mergeCell ref="A15:E15"/>
    <mergeCell ref="A31:E31"/>
    <mergeCell ref="A19:E19"/>
    <mergeCell ref="A27:E27"/>
    <mergeCell ref="A29:E29"/>
    <mergeCell ref="A30:E30"/>
    <mergeCell ref="A26:E26"/>
    <mergeCell ref="A25:E25"/>
    <mergeCell ref="D1:K1"/>
    <mergeCell ref="A20:E20"/>
    <mergeCell ref="A22:E22"/>
    <mergeCell ref="A23:E23"/>
    <mergeCell ref="A24:E24"/>
    <mergeCell ref="A10:E10"/>
    <mergeCell ref="A11:E11"/>
    <mergeCell ref="A13:E13"/>
    <mergeCell ref="A14:E14"/>
    <mergeCell ref="A16:E1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5" max="5" width="12.57421875" style="0" customWidth="1"/>
    <col min="6" max="6" width="11.421875" style="0" customWidth="1"/>
    <col min="7" max="7" width="1.8515625" style="0" customWidth="1"/>
    <col min="8" max="8" width="17.28125" style="0" bestFit="1" customWidth="1"/>
    <col min="9" max="9" width="1.421875" style="0" customWidth="1"/>
  </cols>
  <sheetData>
    <row r="1" spans="1:11" ht="18.75">
      <c r="A1" s="25"/>
      <c r="B1" s="25"/>
      <c r="C1" s="25"/>
      <c r="D1" s="59" t="s">
        <v>28</v>
      </c>
      <c r="E1" s="60"/>
      <c r="F1" s="60"/>
      <c r="G1" s="60"/>
      <c r="H1" s="60"/>
      <c r="I1" s="60"/>
      <c r="J1" s="60"/>
      <c r="K1" s="60"/>
    </row>
    <row r="2" spans="1:10" ht="15.75">
      <c r="A2" s="30"/>
      <c r="B2" s="30"/>
      <c r="C2" s="30"/>
      <c r="D2" s="30"/>
      <c r="E2" s="30"/>
      <c r="F2" s="30"/>
      <c r="G2" s="30"/>
      <c r="H2" s="3"/>
      <c r="I2" s="3"/>
      <c r="J2" s="3"/>
    </row>
    <row r="3" spans="1:10" ht="16.5">
      <c r="A3" s="67" t="s">
        <v>35</v>
      </c>
      <c r="B3" s="67"/>
      <c r="C3" s="67"/>
      <c r="D3" s="67"/>
      <c r="E3" s="67"/>
      <c r="F3" s="67"/>
      <c r="G3" s="29"/>
      <c r="H3" s="3"/>
      <c r="I3" s="3"/>
      <c r="J3" s="3"/>
    </row>
    <row r="4" spans="1:10" ht="16.5">
      <c r="A4" s="24"/>
      <c r="B4" s="24"/>
      <c r="C4" s="24"/>
      <c r="D4" s="24"/>
      <c r="E4" s="24"/>
      <c r="F4" s="24"/>
      <c r="G4" s="29"/>
      <c r="H4" s="3"/>
      <c r="I4" s="3"/>
      <c r="J4" s="3"/>
    </row>
    <row r="5" spans="1:10" ht="16.5">
      <c r="A5" s="68" t="s">
        <v>16</v>
      </c>
      <c r="B5" s="69"/>
      <c r="C5" s="69"/>
      <c r="D5" s="69"/>
      <c r="E5" s="69"/>
      <c r="F5" s="69"/>
      <c r="G5" s="29"/>
      <c r="H5" s="3"/>
      <c r="I5" s="3"/>
      <c r="J5" s="3"/>
    </row>
    <row r="6" spans="1:10" ht="16.5">
      <c r="A6" s="3"/>
      <c r="B6" s="3"/>
      <c r="C6" s="3"/>
      <c r="D6" s="3"/>
      <c r="E6" s="3"/>
      <c r="F6" s="32" t="s">
        <v>4</v>
      </c>
      <c r="G6" s="3"/>
      <c r="H6" s="20" t="s">
        <v>5</v>
      </c>
      <c r="I6" s="3"/>
      <c r="J6" s="1" t="s">
        <v>7</v>
      </c>
    </row>
    <row r="7" spans="1:10" ht="15.75">
      <c r="A7" s="62" t="s">
        <v>0</v>
      </c>
      <c r="B7" s="62"/>
      <c r="C7" s="62"/>
      <c r="D7" s="62"/>
      <c r="E7" s="62"/>
      <c r="F7" s="2">
        <v>54102</v>
      </c>
      <c r="G7" s="3"/>
      <c r="H7" s="1" t="s">
        <v>6</v>
      </c>
      <c r="I7" s="3"/>
      <c r="J7" s="3"/>
    </row>
    <row r="8" spans="1:10" ht="15.75">
      <c r="A8" s="62" t="s">
        <v>1</v>
      </c>
      <c r="B8" s="62"/>
      <c r="C8" s="62"/>
      <c r="D8" s="62"/>
      <c r="E8" s="62"/>
      <c r="F8" s="2">
        <v>49255</v>
      </c>
      <c r="G8" s="3"/>
      <c r="H8" s="4">
        <f>F7-F8</f>
        <v>4847</v>
      </c>
      <c r="I8" s="3"/>
      <c r="J8" s="5">
        <f>1-F8/F7</f>
        <v>0.08959003364016116</v>
      </c>
    </row>
    <row r="9" spans="1:10" ht="15.75">
      <c r="A9" s="62" t="s">
        <v>2</v>
      </c>
      <c r="B9" s="62"/>
      <c r="C9" s="62"/>
      <c r="D9" s="62"/>
      <c r="E9" s="62"/>
      <c r="F9" s="2">
        <v>45572</v>
      </c>
      <c r="G9" s="3"/>
      <c r="H9" s="4">
        <f>F8-F9</f>
        <v>3683</v>
      </c>
      <c r="I9" s="3"/>
      <c r="J9" s="5">
        <f>1-F9/F8</f>
        <v>0.07477413460562377</v>
      </c>
    </row>
    <row r="10" spans="1:10" ht="15.75">
      <c r="A10" s="62" t="s">
        <v>3</v>
      </c>
      <c r="B10" s="62"/>
      <c r="C10" s="62"/>
      <c r="D10" s="62"/>
      <c r="E10" s="62"/>
      <c r="F10" s="2">
        <v>43944</v>
      </c>
      <c r="G10" s="3"/>
      <c r="H10" s="4">
        <f>F9-F10</f>
        <v>1628</v>
      </c>
      <c r="I10" s="3"/>
      <c r="J10" s="5">
        <f>1-F10/F9</f>
        <v>0.03572368998507858</v>
      </c>
    </row>
    <row r="11" spans="1:10" ht="15.75">
      <c r="A11" s="62" t="s">
        <v>17</v>
      </c>
      <c r="B11" s="62"/>
      <c r="C11" s="62"/>
      <c r="D11" s="62"/>
      <c r="E11" s="62"/>
      <c r="F11" s="2">
        <v>41601</v>
      </c>
      <c r="G11" s="3"/>
      <c r="H11" s="4">
        <f>F10-F11</f>
        <v>2343</v>
      </c>
      <c r="I11" s="3"/>
      <c r="J11" s="5">
        <f>1-F11/F10</f>
        <v>0.053317859093391595</v>
      </c>
    </row>
    <row r="12" spans="1:10" ht="15.75">
      <c r="A12" s="30"/>
      <c r="B12" s="30"/>
      <c r="C12" s="30"/>
      <c r="D12" s="30"/>
      <c r="E12" s="30"/>
      <c r="F12" s="7"/>
      <c r="G12" s="3"/>
      <c r="H12" s="21" t="s">
        <v>29</v>
      </c>
      <c r="I12" s="3"/>
      <c r="J12" s="22">
        <f>SUM(J8:J11)</f>
        <v>0.2534057173242551</v>
      </c>
    </row>
    <row r="13" spans="1:10" ht="15.75">
      <c r="A13" s="62" t="s">
        <v>38</v>
      </c>
      <c r="B13" s="66"/>
      <c r="C13" s="66"/>
      <c r="D13" s="66"/>
      <c r="E13" s="1" t="s">
        <v>40</v>
      </c>
      <c r="F13" s="7"/>
      <c r="G13" s="3"/>
      <c r="H13" s="35"/>
      <c r="I13" s="3"/>
      <c r="J13" s="36"/>
    </row>
    <row r="14" spans="1:10" ht="15.75">
      <c r="A14" s="30" t="s">
        <v>39</v>
      </c>
      <c r="B14" s="30"/>
      <c r="C14" s="30"/>
      <c r="D14" s="30"/>
      <c r="E14" s="37">
        <v>0.2</v>
      </c>
      <c r="F14" s="41">
        <f>E14*F7</f>
        <v>10820.400000000001</v>
      </c>
      <c r="G14" s="3"/>
      <c r="H14" s="35"/>
      <c r="I14" s="3"/>
      <c r="J14" s="36"/>
    </row>
    <row r="15" spans="1:10" ht="15.75">
      <c r="A15" s="30" t="s">
        <v>41</v>
      </c>
      <c r="B15" s="30"/>
      <c r="C15" s="30"/>
      <c r="D15" s="30"/>
      <c r="E15" s="30"/>
      <c r="F15" s="41">
        <f>F7-F14</f>
        <v>43281.6</v>
      </c>
      <c r="G15" s="3"/>
      <c r="H15" s="35"/>
      <c r="I15" s="3"/>
      <c r="J15" s="36"/>
    </row>
    <row r="16" spans="1:10" ht="15.75">
      <c r="A16" s="30" t="s">
        <v>42</v>
      </c>
      <c r="B16" s="30"/>
      <c r="C16" s="30"/>
      <c r="D16" s="30"/>
      <c r="E16" s="1" t="s">
        <v>40</v>
      </c>
      <c r="F16" s="38">
        <v>0.02</v>
      </c>
      <c r="G16" s="3"/>
      <c r="H16" s="35"/>
      <c r="I16" s="3"/>
      <c r="J16" s="36"/>
    </row>
    <row r="17" spans="1:10" ht="15.75">
      <c r="A17" s="30" t="s">
        <v>43</v>
      </c>
      <c r="B17" s="30"/>
      <c r="C17" s="30"/>
      <c r="D17" s="30"/>
      <c r="E17" s="30" t="s">
        <v>44</v>
      </c>
      <c r="F17" s="39">
        <v>48</v>
      </c>
      <c r="G17" s="3"/>
      <c r="H17" s="35"/>
      <c r="I17" s="3"/>
      <c r="J17" s="36"/>
    </row>
    <row r="18" spans="1:10" ht="18.75">
      <c r="A18" s="40" t="s">
        <v>45</v>
      </c>
      <c r="B18" s="30"/>
      <c r="C18" s="30"/>
      <c r="D18" s="30"/>
      <c r="E18" s="30"/>
      <c r="F18" s="41">
        <f>-PMT(F16,F17,F15)</f>
        <v>1411.059605422552</v>
      </c>
      <c r="G18" s="3"/>
      <c r="H18" s="35"/>
      <c r="I18" s="3"/>
      <c r="J18" s="36"/>
    </row>
    <row r="19" spans="1:10" ht="18.75">
      <c r="A19" s="74" t="s">
        <v>46</v>
      </c>
      <c r="B19" s="66"/>
      <c r="C19" s="66"/>
      <c r="D19" s="30"/>
      <c r="E19" s="30"/>
      <c r="F19" s="41">
        <f>F18*12</f>
        <v>16932.715265070627</v>
      </c>
      <c r="G19" s="3"/>
      <c r="H19" s="35"/>
      <c r="I19" s="3"/>
      <c r="J19" s="36"/>
    </row>
    <row r="20" spans="1:10" ht="15.75">
      <c r="A20" s="30"/>
      <c r="B20" s="30"/>
      <c r="C20" s="30"/>
      <c r="D20" s="30"/>
      <c r="E20" s="30"/>
      <c r="F20" s="7"/>
      <c r="G20" s="3"/>
      <c r="H20" s="35"/>
      <c r="I20" s="3"/>
      <c r="J20" s="36"/>
    </row>
    <row r="21" spans="1:10" ht="15.75">
      <c r="A21" s="62" t="s">
        <v>37</v>
      </c>
      <c r="B21" s="62"/>
      <c r="C21" s="62"/>
      <c r="D21" s="62"/>
      <c r="E21" s="62"/>
      <c r="F21" s="8">
        <v>0.06</v>
      </c>
      <c r="G21" s="3"/>
      <c r="H21" s="4"/>
      <c r="I21" s="3"/>
      <c r="J21" s="5"/>
    </row>
    <row r="22" spans="1:10" ht="15.75">
      <c r="A22" s="62" t="s">
        <v>19</v>
      </c>
      <c r="B22" s="62"/>
      <c r="C22" s="62"/>
      <c r="D22" s="62"/>
      <c r="E22" s="62"/>
      <c r="F22" s="8">
        <v>0.038</v>
      </c>
      <c r="G22" s="3"/>
      <c r="H22" s="4"/>
      <c r="I22" s="3"/>
      <c r="J22" s="5"/>
    </row>
    <row r="23" spans="1:12" ht="15.75">
      <c r="A23" s="62" t="s">
        <v>20</v>
      </c>
      <c r="B23" s="62"/>
      <c r="C23" s="62"/>
      <c r="D23" s="62"/>
      <c r="E23" s="62"/>
      <c r="F23" s="8">
        <v>0.04</v>
      </c>
      <c r="G23" s="3"/>
      <c r="H23" s="3"/>
      <c r="I23" s="3"/>
      <c r="J23" s="3"/>
      <c r="L23">
        <f>1000/26000</f>
        <v>0.038461538461538464</v>
      </c>
    </row>
    <row r="24" spans="1:10" ht="15.75">
      <c r="A24" s="62" t="s">
        <v>24</v>
      </c>
      <c r="B24" s="62"/>
      <c r="C24" s="62"/>
      <c r="D24" s="62"/>
      <c r="E24" s="62"/>
      <c r="F24" s="9">
        <v>4</v>
      </c>
      <c r="G24" s="3"/>
      <c r="H24" s="3"/>
      <c r="I24" s="3"/>
      <c r="J24" s="3"/>
    </row>
    <row r="25" spans="1:10" ht="15.75">
      <c r="A25" s="62" t="s">
        <v>25</v>
      </c>
      <c r="B25" s="62"/>
      <c r="C25" s="62"/>
      <c r="D25" s="62"/>
      <c r="E25" s="62"/>
      <c r="F25" s="10">
        <v>182.52</v>
      </c>
      <c r="G25" s="3"/>
      <c r="H25" s="3"/>
      <c r="I25" s="3"/>
      <c r="J25" s="3"/>
    </row>
    <row r="26" spans="1:10" ht="15.75">
      <c r="A26" s="29"/>
      <c r="B26" s="29"/>
      <c r="C26" s="29"/>
      <c r="D26" s="29"/>
      <c r="E26" s="29"/>
      <c r="F26" s="11"/>
      <c r="G26" s="3"/>
      <c r="H26" s="3"/>
      <c r="I26" s="3"/>
      <c r="J26" s="3"/>
    </row>
    <row r="27" spans="1:10" ht="18.75">
      <c r="A27" s="63" t="s">
        <v>8</v>
      </c>
      <c r="B27" s="63"/>
      <c r="C27" s="63"/>
      <c r="D27" s="63"/>
      <c r="E27" s="63"/>
      <c r="F27" s="3"/>
      <c r="G27" s="3"/>
      <c r="H27" s="3"/>
      <c r="I27" s="3"/>
      <c r="J27" s="3" t="s">
        <v>36</v>
      </c>
    </row>
    <row r="28" spans="1:10" ht="18.75">
      <c r="A28" s="62" t="s">
        <v>46</v>
      </c>
      <c r="B28" s="75"/>
      <c r="C28" s="75"/>
      <c r="D28" s="31"/>
      <c r="E28" s="31"/>
      <c r="F28" s="3"/>
      <c r="G28" s="3"/>
      <c r="H28" s="42">
        <f>F19</f>
        <v>16932.715265070627</v>
      </c>
      <c r="I28" s="3"/>
      <c r="J28" s="3"/>
    </row>
    <row r="29" spans="1:10" ht="15.75">
      <c r="A29" s="61" t="s">
        <v>18</v>
      </c>
      <c r="B29" s="61"/>
      <c r="C29" s="61"/>
      <c r="D29" s="61"/>
      <c r="E29" s="61"/>
      <c r="F29" s="3"/>
      <c r="G29" s="3"/>
      <c r="H29" s="43">
        <f>F14*F21</f>
        <v>649.224</v>
      </c>
      <c r="I29" s="3"/>
      <c r="J29" s="3"/>
    </row>
    <row r="30" spans="1:10" ht="15.75">
      <c r="A30" s="61" t="s">
        <v>30</v>
      </c>
      <c r="B30" s="66"/>
      <c r="C30" s="66"/>
      <c r="D30" s="66"/>
      <c r="E30" s="66"/>
      <c r="F30" s="66"/>
      <c r="G30" s="3"/>
      <c r="H30" s="43">
        <f>H8</f>
        <v>4847</v>
      </c>
      <c r="I30" s="3"/>
      <c r="J30" s="3"/>
    </row>
    <row r="31" spans="1:10" ht="15.75">
      <c r="A31" s="61" t="s">
        <v>27</v>
      </c>
      <c r="B31" s="61"/>
      <c r="C31" s="61"/>
      <c r="D31" s="61"/>
      <c r="E31" s="61"/>
      <c r="F31" s="3"/>
      <c r="G31" s="3"/>
      <c r="H31" s="43">
        <f>F23*F7</f>
        <v>2164.08</v>
      </c>
      <c r="I31" s="3"/>
      <c r="J31" s="3"/>
    </row>
    <row r="32" spans="1:10" ht="15.75">
      <c r="A32" s="61" t="s">
        <v>9</v>
      </c>
      <c r="B32" s="61"/>
      <c r="C32" s="61"/>
      <c r="D32" s="61"/>
      <c r="E32" s="61"/>
      <c r="F32" s="3"/>
      <c r="G32" s="3"/>
      <c r="H32" s="44">
        <f>F25</f>
        <v>182.52</v>
      </c>
      <c r="I32" s="3"/>
      <c r="J32" s="3"/>
    </row>
    <row r="33" spans="1:10" ht="15.75">
      <c r="A33" s="61" t="s">
        <v>26</v>
      </c>
      <c r="B33" s="61"/>
      <c r="C33" s="61"/>
      <c r="D33" s="61"/>
      <c r="E33" s="61"/>
      <c r="F33" s="3"/>
      <c r="G33" s="3"/>
      <c r="H33" s="43">
        <f>F22*F7</f>
        <v>2055.8759999999997</v>
      </c>
      <c r="I33" s="3"/>
      <c r="J33" s="3"/>
    </row>
    <row r="34" spans="1:10" ht="15.75">
      <c r="A34" s="64" t="s">
        <v>10</v>
      </c>
      <c r="B34" s="65"/>
      <c r="C34" s="65"/>
      <c r="D34" s="65"/>
      <c r="E34" s="65"/>
      <c r="F34" s="26"/>
      <c r="G34" s="26"/>
      <c r="H34" s="27">
        <f>SUM(H28:H33)</f>
        <v>26831.415265070624</v>
      </c>
      <c r="I34" s="3"/>
      <c r="J34" s="3"/>
    </row>
    <row r="35" spans="1:10" ht="18.75">
      <c r="A35" s="63" t="s">
        <v>11</v>
      </c>
      <c r="B35" s="63"/>
      <c r="C35" s="63"/>
      <c r="D35" s="63"/>
      <c r="E35" s="63"/>
      <c r="F35" s="3"/>
      <c r="G35" s="3"/>
      <c r="H35" s="3"/>
      <c r="I35" s="3"/>
      <c r="J35" s="3"/>
    </row>
    <row r="36" spans="1:10" ht="18.75">
      <c r="A36" s="62" t="s">
        <v>46</v>
      </c>
      <c r="B36" s="75"/>
      <c r="C36" s="75"/>
      <c r="D36" s="31"/>
      <c r="E36" s="31"/>
      <c r="F36" s="3"/>
      <c r="G36" s="3"/>
      <c r="H36" s="42">
        <f>H28</f>
        <v>16932.715265070627</v>
      </c>
      <c r="I36" s="3"/>
      <c r="J36" s="3"/>
    </row>
    <row r="37" spans="1:10" ht="15.75">
      <c r="A37" s="61" t="s">
        <v>18</v>
      </c>
      <c r="B37" s="61"/>
      <c r="C37" s="61"/>
      <c r="D37" s="61"/>
      <c r="E37" s="61"/>
      <c r="F37" s="3"/>
      <c r="G37" s="3"/>
      <c r="H37" s="43">
        <f>F21*F14</f>
        <v>649.224</v>
      </c>
      <c r="I37" s="3"/>
      <c r="J37" s="3"/>
    </row>
    <row r="38" spans="1:10" ht="15.75">
      <c r="A38" s="61" t="s">
        <v>31</v>
      </c>
      <c r="B38" s="66"/>
      <c r="C38" s="66"/>
      <c r="D38" s="66"/>
      <c r="E38" s="66"/>
      <c r="F38" s="66"/>
      <c r="G38" s="3"/>
      <c r="H38" s="43">
        <f>H9</f>
        <v>3683</v>
      </c>
      <c r="I38" s="3"/>
      <c r="J38" s="3"/>
    </row>
    <row r="39" spans="1:10" ht="15.75">
      <c r="A39" s="61" t="s">
        <v>27</v>
      </c>
      <c r="B39" s="61"/>
      <c r="C39" s="61"/>
      <c r="D39" s="61"/>
      <c r="E39" s="61"/>
      <c r="F39" s="3"/>
      <c r="G39" s="3"/>
      <c r="H39" s="43">
        <f>F23*F8</f>
        <v>1970.2</v>
      </c>
      <c r="I39" s="3"/>
      <c r="J39" s="3"/>
    </row>
    <row r="40" spans="1:10" ht="15.75">
      <c r="A40" s="61" t="s">
        <v>9</v>
      </c>
      <c r="B40" s="61"/>
      <c r="C40" s="61"/>
      <c r="D40" s="61"/>
      <c r="E40" s="61"/>
      <c r="F40" s="3"/>
      <c r="G40" s="3"/>
      <c r="H40" s="44">
        <f>F25</f>
        <v>182.52</v>
      </c>
      <c r="I40" s="3"/>
      <c r="J40" s="3"/>
    </row>
    <row r="41" spans="1:10" ht="15.75">
      <c r="A41" s="61" t="s">
        <v>26</v>
      </c>
      <c r="B41" s="61"/>
      <c r="C41" s="61"/>
      <c r="D41" s="61"/>
      <c r="E41" s="61"/>
      <c r="F41" s="3"/>
      <c r="G41" s="3"/>
      <c r="H41" s="43">
        <f>F22*F8</f>
        <v>1871.69</v>
      </c>
      <c r="I41" s="3"/>
      <c r="J41" s="3"/>
    </row>
    <row r="42" spans="1:10" ht="17.25" customHeight="1">
      <c r="A42" s="64" t="s">
        <v>12</v>
      </c>
      <c r="B42" s="65"/>
      <c r="C42" s="65"/>
      <c r="D42" s="65"/>
      <c r="E42" s="65"/>
      <c r="F42" s="26"/>
      <c r="G42" s="26"/>
      <c r="H42" s="27">
        <f>SUM(H36:H41)</f>
        <v>25289.349265070625</v>
      </c>
      <c r="I42" s="3"/>
      <c r="J42" s="3"/>
    </row>
    <row r="43" spans="1:10" ht="18.75">
      <c r="A43" s="63" t="s">
        <v>14</v>
      </c>
      <c r="B43" s="63"/>
      <c r="C43" s="63"/>
      <c r="D43" s="63"/>
      <c r="E43" s="63"/>
      <c r="F43" s="3"/>
      <c r="G43" s="3"/>
      <c r="H43" s="3"/>
      <c r="I43" s="3"/>
      <c r="J43" s="3"/>
    </row>
    <row r="44" spans="1:10" ht="18.75">
      <c r="A44" s="62" t="s">
        <v>46</v>
      </c>
      <c r="B44" s="75"/>
      <c r="C44" s="75"/>
      <c r="D44" s="31"/>
      <c r="E44" s="31"/>
      <c r="F44" s="3"/>
      <c r="G44" s="3"/>
      <c r="H44" s="42">
        <f>H36</f>
        <v>16932.715265070627</v>
      </c>
      <c r="I44" s="3"/>
      <c r="J44" s="3"/>
    </row>
    <row r="45" spans="1:10" ht="15.75">
      <c r="A45" s="61" t="s">
        <v>18</v>
      </c>
      <c r="B45" s="61"/>
      <c r="C45" s="61"/>
      <c r="D45" s="61"/>
      <c r="E45" s="61"/>
      <c r="F45" s="3"/>
      <c r="G45" s="3"/>
      <c r="H45" s="43">
        <f>F21*F14</f>
        <v>649.224</v>
      </c>
      <c r="I45" s="3"/>
      <c r="J45" s="3"/>
    </row>
    <row r="46" spans="1:10" ht="15.75">
      <c r="A46" s="61" t="s">
        <v>32</v>
      </c>
      <c r="B46" s="66"/>
      <c r="C46" s="66"/>
      <c r="D46" s="66"/>
      <c r="E46" s="66"/>
      <c r="F46" s="66"/>
      <c r="G46" s="3"/>
      <c r="H46" s="43">
        <f>H10</f>
        <v>1628</v>
      </c>
      <c r="I46" s="3"/>
      <c r="J46" s="3"/>
    </row>
    <row r="47" spans="1:10" ht="15.75">
      <c r="A47" s="61" t="s">
        <v>27</v>
      </c>
      <c r="B47" s="61"/>
      <c r="C47" s="61"/>
      <c r="D47" s="61"/>
      <c r="E47" s="61"/>
      <c r="F47" s="3"/>
      <c r="G47" s="3"/>
      <c r="H47" s="43">
        <f>F23*F10</f>
        <v>1757.76</v>
      </c>
      <c r="I47" s="3"/>
      <c r="J47" s="3"/>
    </row>
    <row r="48" spans="1:10" ht="15.75">
      <c r="A48" s="61" t="s">
        <v>9</v>
      </c>
      <c r="B48" s="61"/>
      <c r="C48" s="61"/>
      <c r="D48" s="61"/>
      <c r="E48" s="61"/>
      <c r="F48" s="3"/>
      <c r="G48" s="3"/>
      <c r="H48" s="43">
        <f>F25</f>
        <v>182.52</v>
      </c>
      <c r="I48" s="3"/>
      <c r="J48" s="3"/>
    </row>
    <row r="49" spans="1:10" ht="15.75">
      <c r="A49" s="61" t="s">
        <v>26</v>
      </c>
      <c r="B49" s="61"/>
      <c r="C49" s="61"/>
      <c r="D49" s="61"/>
      <c r="E49" s="61"/>
      <c r="F49" s="3"/>
      <c r="G49" s="3"/>
      <c r="H49" s="43">
        <f>F22*F10</f>
        <v>1669.872</v>
      </c>
      <c r="I49" s="3"/>
      <c r="J49" s="3"/>
    </row>
    <row r="50" spans="1:10" ht="15.75">
      <c r="A50" s="64" t="s">
        <v>13</v>
      </c>
      <c r="B50" s="65"/>
      <c r="C50" s="65"/>
      <c r="D50" s="65"/>
      <c r="E50" s="65"/>
      <c r="F50" s="26"/>
      <c r="G50" s="26"/>
      <c r="H50" s="28">
        <f>SUM(H44:H49)</f>
        <v>22820.091265070623</v>
      </c>
      <c r="I50" s="3"/>
      <c r="J50" s="3"/>
    </row>
    <row r="51" spans="1:10" ht="18.75">
      <c r="A51" s="73" t="s">
        <v>21</v>
      </c>
      <c r="B51" s="73"/>
      <c r="C51" s="73"/>
      <c r="D51" s="73"/>
      <c r="E51" s="73"/>
      <c r="F51" s="13"/>
      <c r="G51" s="13"/>
      <c r="H51" s="12"/>
      <c r="I51" s="3"/>
      <c r="J51" s="3"/>
    </row>
    <row r="52" spans="1:10" ht="18.75">
      <c r="A52" s="62" t="s">
        <v>46</v>
      </c>
      <c r="B52" s="75"/>
      <c r="C52" s="75"/>
      <c r="D52" s="34"/>
      <c r="E52" s="34"/>
      <c r="F52" s="13"/>
      <c r="G52" s="13"/>
      <c r="H52" s="43">
        <f>H44</f>
        <v>16932.715265070627</v>
      </c>
      <c r="I52" s="3"/>
      <c r="J52" s="3"/>
    </row>
    <row r="53" spans="1:10" ht="15.75">
      <c r="A53" s="61" t="s">
        <v>18</v>
      </c>
      <c r="B53" s="61"/>
      <c r="C53" s="61"/>
      <c r="D53" s="61"/>
      <c r="E53" s="61"/>
      <c r="F53" s="13"/>
      <c r="G53" s="13"/>
      <c r="H53" s="43">
        <f>F21*F14</f>
        <v>649.224</v>
      </c>
      <c r="I53" s="3"/>
      <c r="J53" s="3"/>
    </row>
    <row r="54" spans="1:10" ht="15.75">
      <c r="A54" s="61" t="s">
        <v>33</v>
      </c>
      <c r="B54" s="66"/>
      <c r="C54" s="66"/>
      <c r="D54" s="66"/>
      <c r="E54" s="66"/>
      <c r="F54" s="66"/>
      <c r="G54" s="13"/>
      <c r="H54" s="43">
        <f>H11</f>
        <v>2343</v>
      </c>
      <c r="I54" s="3"/>
      <c r="J54" s="3"/>
    </row>
    <row r="55" spans="1:10" ht="15.75">
      <c r="A55" s="61" t="s">
        <v>27</v>
      </c>
      <c r="B55" s="61"/>
      <c r="C55" s="61"/>
      <c r="D55" s="61"/>
      <c r="E55" s="61"/>
      <c r="F55" s="13"/>
      <c r="G55" s="13"/>
      <c r="H55" s="43">
        <f>F23*F11</f>
        <v>1664.04</v>
      </c>
      <c r="I55" s="3"/>
      <c r="J55" s="3"/>
    </row>
    <row r="56" spans="1:10" ht="15.75">
      <c r="A56" s="61" t="s">
        <v>9</v>
      </c>
      <c r="B56" s="61"/>
      <c r="C56" s="61"/>
      <c r="D56" s="61"/>
      <c r="E56" s="61"/>
      <c r="F56" s="13"/>
      <c r="G56" s="13"/>
      <c r="H56" s="43">
        <f>F25</f>
        <v>182.52</v>
      </c>
      <c r="I56" s="3"/>
      <c r="J56" s="3"/>
    </row>
    <row r="57" spans="1:10" ht="15.75">
      <c r="A57" s="61" t="s">
        <v>26</v>
      </c>
      <c r="B57" s="61"/>
      <c r="C57" s="61"/>
      <c r="D57" s="61"/>
      <c r="E57" s="61"/>
      <c r="F57" s="13"/>
      <c r="G57" s="13"/>
      <c r="H57" s="43">
        <f>F22*F11</f>
        <v>1580.838</v>
      </c>
      <c r="I57" s="3"/>
      <c r="J57" s="3"/>
    </row>
    <row r="58" spans="1:10" ht="15.75">
      <c r="A58" s="64" t="s">
        <v>22</v>
      </c>
      <c r="B58" s="65"/>
      <c r="C58" s="65"/>
      <c r="D58" s="65"/>
      <c r="E58" s="65"/>
      <c r="F58" s="26"/>
      <c r="G58" s="26"/>
      <c r="H58" s="28">
        <f>SUM(H52:H57)</f>
        <v>23352.337265070626</v>
      </c>
      <c r="I58" s="3"/>
      <c r="J58" s="3"/>
    </row>
    <row r="59" spans="1:10" ht="17.25" customHeight="1" thickBot="1">
      <c r="A59" s="62"/>
      <c r="B59" s="62"/>
      <c r="C59" s="62"/>
      <c r="D59" s="62"/>
      <c r="E59" s="62"/>
      <c r="F59" s="3"/>
      <c r="G59" s="3"/>
      <c r="H59" s="3"/>
      <c r="I59" s="3"/>
      <c r="J59" s="3"/>
    </row>
    <row r="60" spans="1:10" ht="15.75">
      <c r="A60" s="70" t="s">
        <v>23</v>
      </c>
      <c r="B60" s="70"/>
      <c r="C60" s="70"/>
      <c r="D60" s="70"/>
      <c r="E60" s="70"/>
      <c r="F60" s="14"/>
      <c r="G60" s="14"/>
      <c r="H60" s="45">
        <f>H34+H42+H50+H58</f>
        <v>98293.1930602825</v>
      </c>
      <c r="I60" s="3"/>
      <c r="J60" s="3"/>
    </row>
    <row r="61" spans="1:10" ht="16.5" thickBot="1">
      <c r="A61" s="33" t="s">
        <v>47</v>
      </c>
      <c r="B61" s="33"/>
      <c r="C61" s="33"/>
      <c r="D61" s="33"/>
      <c r="E61" s="33"/>
      <c r="F61" s="14"/>
      <c r="G61" s="14"/>
      <c r="H61" s="46">
        <f>H60-F11</f>
        <v>56692.1930602825</v>
      </c>
      <c r="I61" s="3"/>
      <c r="J61" s="3"/>
    </row>
    <row r="62" spans="1:10" ht="16.5" thickBot="1">
      <c r="A62" s="47"/>
      <c r="B62" s="47"/>
      <c r="C62" s="47"/>
      <c r="D62" s="47"/>
      <c r="E62" s="47"/>
      <c r="F62" s="48"/>
      <c r="G62" s="48"/>
      <c r="H62" s="49"/>
      <c r="I62" s="3"/>
      <c r="J62" s="3"/>
    </row>
    <row r="63" spans="1:10" ht="16.5" thickBot="1">
      <c r="A63" s="71" t="s">
        <v>15</v>
      </c>
      <c r="B63" s="72"/>
      <c r="C63" s="72"/>
      <c r="D63" s="72"/>
      <c r="E63" s="72"/>
      <c r="F63" s="17"/>
      <c r="G63" s="17"/>
      <c r="H63" s="18">
        <f>H61/(F24*12)</f>
        <v>1181.087355422552</v>
      </c>
      <c r="I63" s="3"/>
      <c r="J63" s="3"/>
    </row>
    <row r="64" spans="1:10" ht="15.75">
      <c r="A64" s="62"/>
      <c r="B64" s="62"/>
      <c r="C64" s="62"/>
      <c r="D64" s="62"/>
      <c r="E64" s="62"/>
      <c r="F64" s="3"/>
      <c r="G64" s="3"/>
      <c r="H64" s="3"/>
      <c r="I64" s="3"/>
      <c r="J64" s="3"/>
    </row>
  </sheetData>
  <sheetProtection/>
  <mergeCells count="51">
    <mergeCell ref="D1:K1"/>
    <mergeCell ref="A3:F3"/>
    <mergeCell ref="A5:F5"/>
    <mergeCell ref="A7:E7"/>
    <mergeCell ref="A8:E8"/>
    <mergeCell ref="A23:E23"/>
    <mergeCell ref="A24:E24"/>
    <mergeCell ref="A25:E25"/>
    <mergeCell ref="A27:E27"/>
    <mergeCell ref="A29:E29"/>
    <mergeCell ref="A9:E9"/>
    <mergeCell ref="A10:E10"/>
    <mergeCell ref="A11:E11"/>
    <mergeCell ref="A21:E21"/>
    <mergeCell ref="A22:E22"/>
    <mergeCell ref="A47:E47"/>
    <mergeCell ref="A48:E48"/>
    <mergeCell ref="A49:E49"/>
    <mergeCell ref="A50:E50"/>
    <mergeCell ref="A51:E51"/>
    <mergeCell ref="A30:F30"/>
    <mergeCell ref="A31:E31"/>
    <mergeCell ref="A32:E32"/>
    <mergeCell ref="A33:E33"/>
    <mergeCell ref="A34:E34"/>
    <mergeCell ref="A40:E40"/>
    <mergeCell ref="A41:E41"/>
    <mergeCell ref="A42:E42"/>
    <mergeCell ref="A43:E43"/>
    <mergeCell ref="A45:E45"/>
    <mergeCell ref="A46:F46"/>
    <mergeCell ref="A55:E55"/>
    <mergeCell ref="A56:E56"/>
    <mergeCell ref="A57:E57"/>
    <mergeCell ref="A58:E58"/>
    <mergeCell ref="A59:E59"/>
    <mergeCell ref="A35:E35"/>
    <mergeCell ref="A37:E37"/>
    <mergeCell ref="A38:F38"/>
    <mergeCell ref="A39:E39"/>
    <mergeCell ref="A53:E53"/>
    <mergeCell ref="A60:E60"/>
    <mergeCell ref="A63:E63"/>
    <mergeCell ref="A64:E64"/>
    <mergeCell ref="A13:D13"/>
    <mergeCell ref="A19:C19"/>
    <mergeCell ref="A28:C28"/>
    <mergeCell ref="A36:C36"/>
    <mergeCell ref="A44:C44"/>
    <mergeCell ref="A52:C52"/>
    <mergeCell ref="A54:F5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 Andrade</dc:creator>
  <cp:keywords/>
  <dc:description/>
  <cp:lastModifiedBy>Leopoldino</cp:lastModifiedBy>
  <dcterms:created xsi:type="dcterms:W3CDTF">2013-11-22T18:05:20Z</dcterms:created>
  <dcterms:modified xsi:type="dcterms:W3CDTF">2019-09-30T20:00:00Z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